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iles CSD\2021\2022 Security Proposal\2022 Final Documents for Security Bidding\Final Proposed Guard\Financial Computation\"/>
    </mc:Choice>
  </mc:AlternateContent>
  <xr:revisionPtr revIDLastSave="0" documentId="13_ncr:1_{CA7AFD8C-8FA8-49AF-8E7C-5D6B8D89AECF}" xr6:coauthVersionLast="46" xr6:coauthVersionMax="47" xr10:uidLastSave="{00000000-0000-0000-0000-000000000000}"/>
  <bookViews>
    <workbookView xWindow="-120" yWindow="-120" windowWidth="24240" windowHeight="13140" xr2:uid="{C7EC8164-5AAB-41DF-815F-FCD903524566}"/>
  </bookViews>
  <sheets>
    <sheet name="SUMMARY" sheetId="12" r:id="rId1"/>
    <sheet name="PDAF-MLC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I36" i="2"/>
  <c r="I27" i="2"/>
  <c r="G8" i="12"/>
  <c r="I24" i="2"/>
  <c r="I22" i="2"/>
  <c r="J31" i="2"/>
  <c r="G9" i="12" l="1"/>
  <c r="J11" i="2" l="1"/>
  <c r="J27" i="2"/>
  <c r="J26" i="2"/>
  <c r="J24" i="2"/>
  <c r="J23" i="2"/>
  <c r="I23" i="2"/>
  <c r="J22" i="2"/>
  <c r="I11" i="2"/>
  <c r="I25" i="2" l="1"/>
  <c r="I28" i="2" s="1"/>
  <c r="I31" i="2" l="1"/>
  <c r="I38" i="2"/>
  <c r="J14" i="2"/>
  <c r="J19" i="2" s="1"/>
  <c r="J25" i="2"/>
  <c r="J28" i="2" s="1"/>
  <c r="I19" i="2"/>
  <c r="I45" i="2" l="1"/>
  <c r="I47" i="2" s="1"/>
  <c r="J36" i="2"/>
  <c r="J38" i="2" l="1"/>
  <c r="J45" i="2" s="1"/>
  <c r="J47" i="2" s="1"/>
  <c r="I8" i="12" s="1"/>
  <c r="I9" i="12" s="1"/>
</calcChain>
</file>

<file path=xl/sharedStrings.xml><?xml version="1.0" encoding="utf-8"?>
<sst xmlns="http://schemas.openxmlformats.org/spreadsheetml/2006/main" count="49" uniqueCount="41">
  <si>
    <t>No. of days/year</t>
  </si>
  <si>
    <t>Amount Directly to Guard</t>
  </si>
  <si>
    <t>Daily Wage (DW)</t>
  </si>
  <si>
    <r>
      <t xml:space="preserve">Ave. Pay/Month </t>
    </r>
    <r>
      <rPr>
        <i/>
        <sz val="10"/>
        <color theme="1"/>
        <rFont val="Calibri"/>
        <family val="2"/>
        <scheme val="minor"/>
      </rPr>
      <t>(DW x No. of Days per yr/12)</t>
    </r>
  </si>
  <si>
    <r>
      <t xml:space="preserve">Night Differential  </t>
    </r>
    <r>
      <rPr>
        <i/>
        <sz val="10"/>
        <color theme="1"/>
        <rFont val="Calibri"/>
        <family val="2"/>
        <scheme val="minor"/>
      </rPr>
      <t>(Ave. Pay/mo. X 10% x 1/3)</t>
    </r>
  </si>
  <si>
    <r>
      <t xml:space="preserve">13 Month Pay  </t>
    </r>
    <r>
      <rPr>
        <i/>
        <sz val="10"/>
        <color theme="1"/>
        <rFont val="Calibri"/>
        <family val="2"/>
        <scheme val="minor"/>
      </rPr>
      <t>(DW X 365 /12 /12 )</t>
    </r>
  </si>
  <si>
    <r>
      <t xml:space="preserve">5 Days Incentive Pay  </t>
    </r>
    <r>
      <rPr>
        <i/>
        <sz val="10"/>
        <color theme="1"/>
        <rFont val="Calibri"/>
        <family val="2"/>
        <scheme val="minor"/>
      </rPr>
      <t>(DW x 5 / 12)</t>
    </r>
  </si>
  <si>
    <r>
      <t xml:space="preserve">Uniform Allowance </t>
    </r>
    <r>
      <rPr>
        <i/>
        <sz val="10"/>
        <color theme="1"/>
        <rFont val="Calibri"/>
        <family val="2"/>
        <scheme val="minor"/>
      </rPr>
      <t>(R.A. 5487)</t>
    </r>
  </si>
  <si>
    <t>Amount to Government in Favor of Guards</t>
  </si>
  <si>
    <t>Retirement Benefit (RA 7641) (DW x 22.5 / 12)</t>
  </si>
  <si>
    <t>SSS Premium (January 2021)</t>
  </si>
  <si>
    <t>SSS Mandatory Providend Fund</t>
  </si>
  <si>
    <t>State Insurance Fund</t>
  </si>
  <si>
    <t>Pag-ibig Fund</t>
  </si>
  <si>
    <t>A. TOTAL AMOUNT TO GUARD &amp; GOV'T.</t>
  </si>
  <si>
    <t>B. AGENCY FEE</t>
  </si>
  <si>
    <r>
      <t>Administrative Overhead and Margin</t>
    </r>
    <r>
      <rPr>
        <i/>
        <sz val="10"/>
        <color theme="1"/>
        <rFont val="Calibri"/>
        <family val="2"/>
        <scheme val="minor"/>
      </rPr>
      <t xml:space="preserve"> (Min. 20%, Max 24%</t>
    </r>
    <r>
      <rPr>
        <sz val="10"/>
        <color theme="1"/>
        <rFont val="Calibri"/>
        <family val="2"/>
        <scheme val="minor"/>
      </rPr>
      <t>)</t>
    </r>
  </si>
  <si>
    <t>Days per work week</t>
  </si>
  <si>
    <t>7 days</t>
  </si>
  <si>
    <t>REVISED COST DISTRIBUTION PER MONTH-NCR RATE</t>
  </si>
  <si>
    <t>Wage Order No. NCR-22</t>
  </si>
  <si>
    <t>Effective January 01, 2021</t>
  </si>
  <si>
    <r>
      <t xml:space="preserve">C. VALUE ADDED TAX </t>
    </r>
    <r>
      <rPr>
        <sz val="10"/>
        <color theme="1"/>
        <rFont val="Calibri"/>
        <family val="2"/>
        <scheme val="minor"/>
      </rPr>
      <t>(Agency fee x 12% VAT)</t>
    </r>
  </si>
  <si>
    <t xml:space="preserve">Philhealth Contribution </t>
  </si>
  <si>
    <t>P</t>
  </si>
  <si>
    <t>TOTAL COST FOR 1 YEAR -  Guards assigned in NCR</t>
  </si>
  <si>
    <t>NCR rate per month</t>
  </si>
  <si>
    <t>12 hours work/day</t>
  </si>
  <si>
    <t>Day Shift</t>
  </si>
  <si>
    <t>Night Shift</t>
  </si>
  <si>
    <t xml:space="preserve">Overtime Pay </t>
  </si>
  <si>
    <t>No. of Guards assigned in NCR (12 hrs/day)</t>
  </si>
  <si>
    <t>TOTAL COST FOR ONE (1) YEAR</t>
  </si>
  <si>
    <t>No. of guards</t>
  </si>
  <si>
    <t>Amount</t>
  </si>
  <si>
    <t>TOTAL COST FOR ONE (1) YEAR (AMOUNT IN WORDS)</t>
  </si>
  <si>
    <t>Signature Over Printed Name of Authorized Signatory</t>
  </si>
  <si>
    <t>AVERAGE CONTRACT RATE FOR 12 HOURS</t>
  </si>
  <si>
    <t>Total for 1 year - Guards assigned in in Lot B (PDAF-MLC)</t>
  </si>
  <si>
    <t>TOTAL COST FOR 1 YEAR - Guards assigned in NCR (PDAF-MLC)</t>
  </si>
  <si>
    <t>Lot B - NCR (PDAF-MLC)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</si>
</sst>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1" applyFont="1"/>
    <xf numFmtId="0" fontId="0" fillId="0" borderId="0" xfId="1" applyNumberFormat="1" applyFont="1" applyAlignment="1">
      <alignment horizontal="center"/>
    </xf>
    <xf numFmtId="164" fontId="0" fillId="0" borderId="3" xfId="1" applyFont="1" applyBorder="1"/>
    <xf numFmtId="0" fontId="2" fillId="0" borderId="1" xfId="0" applyFont="1" applyBorder="1"/>
    <xf numFmtId="0" fontId="0" fillId="0" borderId="1" xfId="0" applyBorder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Fill="1"/>
    <xf numFmtId="0" fontId="0" fillId="0" borderId="0" xfId="0" applyAlignment="1">
      <alignment horizontal="left" wrapText="1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164" fontId="0" fillId="0" borderId="0" xfId="0" applyNumberFormat="1" applyProtection="1"/>
    <xf numFmtId="164" fontId="0" fillId="0" borderId="0" xfId="2" applyFont="1" applyProtection="1"/>
    <xf numFmtId="164" fontId="2" fillId="0" borderId="0" xfId="2" applyFont="1" applyProtection="1"/>
    <xf numFmtId="164" fontId="2" fillId="0" borderId="0" xfId="0" applyNumberFormat="1" applyFont="1" applyProtection="1"/>
    <xf numFmtId="164" fontId="0" fillId="0" borderId="1" xfId="0" applyNumberFormat="1" applyBorder="1" applyProtection="1"/>
  </cellXfs>
  <cellStyles count="3">
    <cellStyle name="Comma" xfId="1" builtinId="3"/>
    <cellStyle name="Comma 2" xfId="2" xr:uid="{1068F855-FD79-466D-93EA-5A7ABEB8250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f-my.sharepoint.com/Revised%20Computation%20for%20Security%20Services%202022%20Correct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3.80"/>
      <sheetName val="Revised Summary"/>
    </sheetNames>
    <sheetDataSet>
      <sheetData sheetId="0">
        <row r="15">
          <cell r="F15">
            <v>537</v>
          </cell>
        </row>
        <row r="27">
          <cell r="I27">
            <v>1006.875</v>
          </cell>
          <cell r="J27">
            <v>1006.875</v>
          </cell>
        </row>
        <row r="28">
          <cell r="I28">
            <v>1700</v>
          </cell>
          <cell r="J28">
            <v>1700</v>
          </cell>
        </row>
        <row r="29">
          <cell r="I29">
            <v>425</v>
          </cell>
          <cell r="J29">
            <v>425</v>
          </cell>
        </row>
        <row r="31">
          <cell r="I31">
            <v>30</v>
          </cell>
          <cell r="J31">
            <v>30</v>
          </cell>
        </row>
        <row r="32">
          <cell r="I32">
            <v>100</v>
          </cell>
          <cell r="J32">
            <v>100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EA1B-5784-426E-8B2D-2595EDF09046}">
  <dimension ref="A1:J36"/>
  <sheetViews>
    <sheetView tabSelected="1" workbookViewId="0">
      <selection activeCell="I14" sqref="I14"/>
    </sheetView>
  </sheetViews>
  <sheetFormatPr defaultRowHeight="15" x14ac:dyDescent="0.25"/>
  <cols>
    <col min="5" max="5" width="11.5703125" customWidth="1"/>
    <col min="6" max="6" width="15.7109375" customWidth="1"/>
    <col min="7" max="7" width="12" bestFit="1" customWidth="1"/>
    <col min="9" max="10" width="15.28515625" bestFit="1" customWidth="1"/>
  </cols>
  <sheetData>
    <row r="1" spans="1:10" x14ac:dyDescent="0.25">
      <c r="A1" t="s">
        <v>32</v>
      </c>
    </row>
    <row r="2" spans="1:10" x14ac:dyDescent="0.25">
      <c r="A2" s="27" t="s">
        <v>40</v>
      </c>
      <c r="B2" s="27"/>
      <c r="C2" s="27"/>
      <c r="D2" s="27"/>
      <c r="E2" s="27"/>
    </row>
    <row r="3" spans="1:10" x14ac:dyDescent="0.25">
      <c r="A3" s="27"/>
      <c r="B3" s="27"/>
      <c r="C3" s="27"/>
      <c r="D3" s="27"/>
      <c r="E3" s="27"/>
    </row>
    <row r="6" spans="1:10" x14ac:dyDescent="0.25">
      <c r="G6" t="s">
        <v>33</v>
      </c>
      <c r="I6" s="8" t="s">
        <v>34</v>
      </c>
      <c r="J6" s="8"/>
    </row>
    <row r="7" spans="1:10" x14ac:dyDescent="0.25">
      <c r="A7" s="10"/>
      <c r="B7" s="10"/>
      <c r="C7" s="10"/>
      <c r="D7" s="10"/>
      <c r="E7" s="10"/>
      <c r="I7" s="9"/>
      <c r="J7" s="9"/>
    </row>
    <row r="8" spans="1:10" ht="36.75" customHeight="1" x14ac:dyDescent="0.25">
      <c r="A8" s="28" t="s">
        <v>39</v>
      </c>
      <c r="B8" s="28"/>
      <c r="C8" s="28"/>
      <c r="D8" s="28"/>
      <c r="E8" s="28"/>
      <c r="G8" s="11">
        <f>+'PDAF-MLC'!I43+'PDAF-MLC'!J43</f>
        <v>22</v>
      </c>
      <c r="H8" s="11"/>
      <c r="I8" s="12">
        <f>+'PDAF-MLC'!I47+'PDAF-MLC'!J47</f>
        <v>9110331.0540000014</v>
      </c>
    </row>
    <row r="9" spans="1:10" ht="36.75" customHeight="1" thickBot="1" x14ac:dyDescent="0.3">
      <c r="A9" s="10"/>
      <c r="B9" s="10"/>
      <c r="C9" s="10"/>
      <c r="D9" s="10"/>
      <c r="E9" s="10"/>
      <c r="G9" s="14">
        <f>SUM(G7:G8)</f>
        <v>22</v>
      </c>
      <c r="H9" s="13"/>
      <c r="I9" s="15">
        <f>SUM(I7:I8)</f>
        <v>9110331.0540000014</v>
      </c>
    </row>
    <row r="10" spans="1:10" ht="15.75" thickTop="1" x14ac:dyDescent="0.25">
      <c r="A10" s="2"/>
      <c r="B10" s="2"/>
      <c r="C10" s="2"/>
      <c r="I10" s="3"/>
      <c r="J10" s="3"/>
    </row>
    <row r="11" spans="1:10" x14ac:dyDescent="0.25">
      <c r="B11" s="2"/>
      <c r="C11" s="2"/>
      <c r="I11" s="3"/>
      <c r="J11" s="3"/>
    </row>
    <row r="12" spans="1:10" x14ac:dyDescent="0.25">
      <c r="A12" s="2"/>
      <c r="B12" s="2"/>
      <c r="C12" s="2"/>
      <c r="I12" s="3"/>
      <c r="J12" s="3"/>
    </row>
    <row r="13" spans="1:10" x14ac:dyDescent="0.25">
      <c r="A13" s="2"/>
      <c r="B13" s="2"/>
      <c r="C13" s="2"/>
      <c r="I13" s="3"/>
      <c r="J13" s="3"/>
    </row>
    <row r="14" spans="1:10" x14ac:dyDescent="0.25">
      <c r="A14" s="2" t="s">
        <v>35</v>
      </c>
      <c r="B14" s="2"/>
      <c r="C14" s="2"/>
      <c r="I14" s="3"/>
      <c r="J14" s="3"/>
    </row>
    <row r="15" spans="1:10" x14ac:dyDescent="0.25">
      <c r="A15" s="2"/>
      <c r="B15" s="2"/>
      <c r="C15" s="2"/>
      <c r="I15" s="3"/>
      <c r="J15" s="3"/>
    </row>
    <row r="16" spans="1:10" x14ac:dyDescent="0.25">
      <c r="A16" s="16"/>
      <c r="B16" s="16"/>
      <c r="C16" s="16"/>
      <c r="D16" s="17"/>
      <c r="E16" s="17"/>
      <c r="F16" s="17"/>
      <c r="G16" s="17"/>
      <c r="H16" s="17"/>
      <c r="I16" s="4"/>
      <c r="J16" s="3"/>
    </row>
    <row r="17" spans="1:10" x14ac:dyDescent="0.25">
      <c r="A17" s="2"/>
      <c r="B17" s="2"/>
      <c r="C17" s="2"/>
    </row>
    <row r="18" spans="1:10" x14ac:dyDescent="0.25">
      <c r="A18" s="2"/>
      <c r="B18" s="2"/>
      <c r="C18" s="2"/>
    </row>
    <row r="19" spans="1:10" x14ac:dyDescent="0.25">
      <c r="A19" s="1"/>
      <c r="B19" s="2"/>
      <c r="C19" s="2"/>
      <c r="D19" s="17"/>
      <c r="E19" s="17"/>
      <c r="F19" s="17"/>
      <c r="G19" s="17"/>
      <c r="I19" s="3"/>
      <c r="J19" s="3"/>
    </row>
    <row r="20" spans="1:10" x14ac:dyDescent="0.25">
      <c r="A20" s="2"/>
      <c r="B20" s="2"/>
      <c r="C20" s="2"/>
      <c r="D20" t="s">
        <v>36</v>
      </c>
    </row>
    <row r="21" spans="1:10" x14ac:dyDescent="0.25">
      <c r="A21" s="1"/>
      <c r="B21" s="2"/>
      <c r="C21" s="2"/>
      <c r="I21" s="3"/>
    </row>
    <row r="22" spans="1:10" x14ac:dyDescent="0.25">
      <c r="A22" s="2"/>
      <c r="B22" s="2"/>
      <c r="C22" s="2"/>
      <c r="I22" s="3"/>
      <c r="J22" s="3"/>
    </row>
    <row r="23" spans="1:10" x14ac:dyDescent="0.25">
      <c r="A23" s="2"/>
      <c r="B23" s="2"/>
      <c r="C23" s="2"/>
      <c r="J23" s="3"/>
    </row>
    <row r="24" spans="1:10" x14ac:dyDescent="0.25">
      <c r="A24" s="1"/>
      <c r="B24" s="2"/>
      <c r="C24" s="2"/>
      <c r="I24" s="3"/>
      <c r="J24" s="3"/>
    </row>
    <row r="25" spans="1:10" x14ac:dyDescent="0.25">
      <c r="A25" s="2"/>
      <c r="B25" s="2"/>
      <c r="C25" s="2"/>
      <c r="I25" s="3"/>
      <c r="J25" s="3"/>
    </row>
    <row r="26" spans="1:10" x14ac:dyDescent="0.25">
      <c r="A26" s="1"/>
      <c r="B26" s="2"/>
      <c r="C26" s="2"/>
      <c r="I26" s="3"/>
      <c r="J26" s="3"/>
    </row>
    <row r="29" spans="1:10" x14ac:dyDescent="0.25">
      <c r="A29" s="6"/>
    </row>
    <row r="31" spans="1:10" x14ac:dyDescent="0.25">
      <c r="I31" s="7"/>
      <c r="J31" s="7"/>
    </row>
    <row r="33" spans="9:10" x14ac:dyDescent="0.25">
      <c r="I33" s="3"/>
      <c r="J33" s="3"/>
    </row>
    <row r="35" spans="9:10" ht="15.75" thickBot="1" x14ac:dyDescent="0.3">
      <c r="I35" s="5"/>
      <c r="J35" s="5"/>
    </row>
    <row r="36" spans="9:10" ht="15.75" thickTop="1" x14ac:dyDescent="0.25"/>
  </sheetData>
  <sheetProtection algorithmName="SHA-512" hashValue="VDSqDoMQZZdg02IJsWusVqChrH3t1RaqlxA1xRbuT5cLflvrnYH92DfLgNOR09Ej3R0lMkWa58UG8xwVKNVIcQ==" saltValue="LgBb3NHPcNVtSMyUQrZx4Q==" spinCount="100000" sheet="1" objects="1" scenarios="1"/>
  <mergeCells count="1">
    <mergeCell ref="A8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E9C8-1192-46A3-8454-92F5C2A8E742}">
  <sheetPr codeName="Sheet2"/>
  <dimension ref="A1:J48"/>
  <sheetViews>
    <sheetView topLeftCell="A13" zoomScaleNormal="100" workbookViewId="0">
      <selection activeCell="I34" sqref="I34"/>
    </sheetView>
  </sheetViews>
  <sheetFormatPr defaultRowHeight="15" x14ac:dyDescent="0.25"/>
  <cols>
    <col min="1" max="7" width="9.140625" style="26"/>
    <col min="8" max="8" width="2" style="26" bestFit="1" customWidth="1"/>
    <col min="9" max="10" width="15.85546875" style="26" bestFit="1" customWidth="1"/>
    <col min="11" max="16384" width="9.140625" style="26"/>
  </cols>
  <sheetData>
    <row r="1" spans="1:10" x14ac:dyDescent="0.25">
      <c r="A1" s="26" t="s">
        <v>19</v>
      </c>
    </row>
    <row r="2" spans="1:10" x14ac:dyDescent="0.25">
      <c r="A2" s="26" t="s">
        <v>20</v>
      </c>
    </row>
    <row r="3" spans="1:10" x14ac:dyDescent="0.25">
      <c r="A3" s="26" t="s">
        <v>21</v>
      </c>
    </row>
    <row r="6" spans="1:10" x14ac:dyDescent="0.25">
      <c r="A6" s="26" t="s">
        <v>17</v>
      </c>
      <c r="I6" s="29" t="s">
        <v>18</v>
      </c>
      <c r="J6" s="29" t="s">
        <v>18</v>
      </c>
    </row>
    <row r="7" spans="1:10" x14ac:dyDescent="0.25">
      <c r="A7" s="26" t="s">
        <v>0</v>
      </c>
      <c r="I7" s="29">
        <v>393.8</v>
      </c>
      <c r="J7" s="29">
        <v>393.8</v>
      </c>
    </row>
    <row r="8" spans="1:10" x14ac:dyDescent="0.25">
      <c r="I8" s="29" t="s">
        <v>27</v>
      </c>
      <c r="J8" s="29" t="s">
        <v>27</v>
      </c>
    </row>
    <row r="9" spans="1:10" x14ac:dyDescent="0.25">
      <c r="I9" s="29" t="s">
        <v>28</v>
      </c>
      <c r="J9" s="29" t="s">
        <v>29</v>
      </c>
    </row>
    <row r="10" spans="1:10" x14ac:dyDescent="0.25">
      <c r="A10" s="30" t="s">
        <v>1</v>
      </c>
      <c r="B10" s="25"/>
      <c r="C10" s="25"/>
    </row>
    <row r="11" spans="1:10" x14ac:dyDescent="0.25">
      <c r="A11" s="25"/>
      <c r="B11" s="25" t="s">
        <v>2</v>
      </c>
      <c r="C11" s="25"/>
      <c r="I11" s="31">
        <f>+'[1]393.80'!$F$15</f>
        <v>537</v>
      </c>
      <c r="J11" s="31">
        <f>+'[1]393.80'!$F$15</f>
        <v>537</v>
      </c>
    </row>
    <row r="12" spans="1:10" x14ac:dyDescent="0.25">
      <c r="A12" s="25"/>
      <c r="B12" s="25"/>
      <c r="C12" s="25"/>
    </row>
    <row r="13" spans="1:10" x14ac:dyDescent="0.25">
      <c r="A13" s="25"/>
      <c r="B13" s="25" t="s">
        <v>3</v>
      </c>
      <c r="C13" s="25"/>
      <c r="H13" s="26" t="s">
        <v>24</v>
      </c>
      <c r="I13" s="32">
        <v>17622.55</v>
      </c>
      <c r="J13" s="32">
        <v>17622.55</v>
      </c>
    </row>
    <row r="14" spans="1:10" x14ac:dyDescent="0.25">
      <c r="A14" s="25"/>
      <c r="B14" s="25" t="s">
        <v>4</v>
      </c>
      <c r="C14" s="25"/>
      <c r="I14" s="33">
        <v>0</v>
      </c>
      <c r="J14" s="33">
        <f>J13*0.1*1/2</f>
        <v>881.12750000000005</v>
      </c>
    </row>
    <row r="15" spans="1:10" x14ac:dyDescent="0.25">
      <c r="A15" s="25"/>
      <c r="B15" s="25" t="s">
        <v>5</v>
      </c>
      <c r="C15" s="25"/>
      <c r="I15" s="32">
        <v>1361.15</v>
      </c>
      <c r="J15" s="33">
        <v>1361.15</v>
      </c>
    </row>
    <row r="16" spans="1:10" x14ac:dyDescent="0.25">
      <c r="A16" s="25"/>
      <c r="B16" s="25" t="s">
        <v>6</v>
      </c>
      <c r="C16" s="25"/>
      <c r="I16" s="32">
        <v>223.75</v>
      </c>
      <c r="J16" s="32">
        <v>223.75</v>
      </c>
    </row>
    <row r="17" spans="1:10" x14ac:dyDescent="0.25">
      <c r="A17" s="25"/>
      <c r="B17" s="25" t="s">
        <v>7</v>
      </c>
      <c r="C17" s="25"/>
      <c r="I17" s="34">
        <v>100</v>
      </c>
      <c r="J17" s="33">
        <v>100</v>
      </c>
    </row>
    <row r="18" spans="1:10" x14ac:dyDescent="0.25">
      <c r="A18" s="25"/>
      <c r="B18" s="25" t="s">
        <v>30</v>
      </c>
      <c r="C18" s="25"/>
      <c r="I18" s="35">
        <v>11146.49</v>
      </c>
      <c r="J18" s="35">
        <v>11146.49</v>
      </c>
    </row>
    <row r="19" spans="1:10" x14ac:dyDescent="0.25">
      <c r="A19" s="25"/>
      <c r="B19" s="25"/>
      <c r="C19" s="25"/>
      <c r="H19" s="26" t="s">
        <v>24</v>
      </c>
      <c r="I19" s="31">
        <f>SUM(I13:I18)</f>
        <v>30453.940000000002</v>
      </c>
      <c r="J19" s="31">
        <f>SUM(J13:J18)</f>
        <v>31335.067499999997</v>
      </c>
    </row>
    <row r="20" spans="1:10" x14ac:dyDescent="0.25">
      <c r="A20" s="25"/>
      <c r="B20" s="25"/>
      <c r="C20" s="25"/>
    </row>
    <row r="21" spans="1:10" x14ac:dyDescent="0.25">
      <c r="A21" s="30" t="s">
        <v>8</v>
      </c>
      <c r="B21" s="25"/>
      <c r="C21" s="25"/>
    </row>
    <row r="22" spans="1:10" x14ac:dyDescent="0.25">
      <c r="A22" s="25"/>
      <c r="B22" s="25" t="s">
        <v>9</v>
      </c>
      <c r="C22" s="25"/>
      <c r="I22" s="31">
        <f>+'[1]393.80'!$I$27</f>
        <v>1006.875</v>
      </c>
      <c r="J22" s="31">
        <f>+'[1]393.80'!$J$27</f>
        <v>1006.875</v>
      </c>
    </row>
    <row r="23" spans="1:10" x14ac:dyDescent="0.25">
      <c r="A23" s="25"/>
      <c r="B23" s="25" t="s">
        <v>10</v>
      </c>
      <c r="C23" s="25"/>
      <c r="I23" s="31">
        <f>+'[1]393.80'!$I$28</f>
        <v>1700</v>
      </c>
      <c r="J23" s="31">
        <f>+'[1]393.80'!$J$28</f>
        <v>1700</v>
      </c>
    </row>
    <row r="24" spans="1:10" x14ac:dyDescent="0.25">
      <c r="A24" s="25"/>
      <c r="B24" s="25" t="s">
        <v>11</v>
      </c>
      <c r="C24" s="25"/>
      <c r="I24" s="31">
        <f>+'[1]393.80'!$I$29</f>
        <v>425</v>
      </c>
      <c r="J24" s="31">
        <f>+'[1]393.80'!$J$29</f>
        <v>425</v>
      </c>
    </row>
    <row r="25" spans="1:10" x14ac:dyDescent="0.25">
      <c r="A25" s="25"/>
      <c r="B25" s="25" t="s">
        <v>23</v>
      </c>
      <c r="C25" s="25"/>
      <c r="I25" s="31">
        <f>I13*0.04/2</f>
        <v>352.45099999999996</v>
      </c>
      <c r="J25" s="31">
        <f>J13*0.04/2</f>
        <v>352.45099999999996</v>
      </c>
    </row>
    <row r="26" spans="1:10" x14ac:dyDescent="0.25">
      <c r="A26" s="25"/>
      <c r="B26" s="25" t="s">
        <v>12</v>
      </c>
      <c r="C26" s="25"/>
      <c r="I26" s="31">
        <f>+'[1]393.80'!$I$31</f>
        <v>30</v>
      </c>
      <c r="J26" s="31">
        <f>+'[1]393.80'!$J$31</f>
        <v>30</v>
      </c>
    </row>
    <row r="27" spans="1:10" x14ac:dyDescent="0.25">
      <c r="A27" s="25"/>
      <c r="B27" s="25" t="s">
        <v>13</v>
      </c>
      <c r="C27" s="25"/>
      <c r="I27" s="35">
        <f>+'[1]393.80'!$I$32</f>
        <v>100</v>
      </c>
      <c r="J27" s="35">
        <f>+'[1]393.80'!$J$32</f>
        <v>100</v>
      </c>
    </row>
    <row r="28" spans="1:10" x14ac:dyDescent="0.25">
      <c r="A28" s="25"/>
      <c r="B28" s="25"/>
      <c r="C28" s="25"/>
      <c r="H28" s="26" t="s">
        <v>24</v>
      </c>
      <c r="I28" s="31">
        <f>SUM(I22:I27)</f>
        <v>3614.326</v>
      </c>
      <c r="J28" s="31">
        <f>SUM(J22:J27)</f>
        <v>3614.326</v>
      </c>
    </row>
    <row r="29" spans="1:10" x14ac:dyDescent="0.25">
      <c r="A29" s="25"/>
      <c r="B29" s="25"/>
      <c r="C29" s="25"/>
    </row>
    <row r="30" spans="1:10" x14ac:dyDescent="0.25">
      <c r="A30" s="25"/>
      <c r="B30" s="25"/>
      <c r="C30" s="25"/>
    </row>
    <row r="31" spans="1:10" x14ac:dyDescent="0.25">
      <c r="A31" s="30" t="s">
        <v>14</v>
      </c>
      <c r="B31" s="25"/>
      <c r="C31" s="25"/>
      <c r="H31" s="26" t="s">
        <v>24</v>
      </c>
      <c r="I31" s="31">
        <f>+I19+I28</f>
        <v>34068.266000000003</v>
      </c>
      <c r="J31" s="31">
        <f>+J19+J28</f>
        <v>34949.393499999998</v>
      </c>
    </row>
    <row r="32" spans="1:10" x14ac:dyDescent="0.25">
      <c r="A32" s="23"/>
      <c r="B32" s="23"/>
      <c r="C32" s="23"/>
      <c r="D32" s="18"/>
      <c r="E32" s="18"/>
      <c r="F32" s="18"/>
      <c r="G32" s="18"/>
      <c r="H32" s="18"/>
      <c r="I32" s="18"/>
      <c r="J32" s="18"/>
    </row>
    <row r="33" spans="1:10" x14ac:dyDescent="0.25">
      <c r="A33" s="22" t="s">
        <v>15</v>
      </c>
      <c r="B33" s="23"/>
      <c r="C33" s="23"/>
      <c r="D33" s="18"/>
      <c r="E33" s="18"/>
      <c r="F33" s="18"/>
      <c r="G33" s="18"/>
      <c r="H33" s="18"/>
      <c r="I33" s="18"/>
      <c r="J33" s="18"/>
    </row>
    <row r="34" spans="1:10" x14ac:dyDescent="0.25">
      <c r="A34" s="23"/>
      <c r="B34" s="23" t="s">
        <v>16</v>
      </c>
      <c r="C34" s="23"/>
      <c r="D34" s="18"/>
      <c r="E34" s="18"/>
      <c r="F34" s="18"/>
      <c r="G34" s="18"/>
      <c r="H34" s="18" t="s">
        <v>24</v>
      </c>
      <c r="I34" s="19"/>
      <c r="J34" s="19"/>
    </row>
    <row r="35" spans="1:10" x14ac:dyDescent="0.25">
      <c r="A35" s="23"/>
      <c r="B35" s="23"/>
      <c r="C35" s="23"/>
      <c r="D35" s="18"/>
      <c r="E35" s="18"/>
      <c r="F35" s="18"/>
      <c r="G35" s="18"/>
      <c r="H35" s="18"/>
      <c r="I35" s="18"/>
      <c r="J35" s="18"/>
    </row>
    <row r="36" spans="1:10" x14ac:dyDescent="0.25">
      <c r="A36" s="22" t="s">
        <v>22</v>
      </c>
      <c r="B36" s="23"/>
      <c r="C36" s="23"/>
      <c r="D36" s="18"/>
      <c r="E36" s="18"/>
      <c r="F36" s="18"/>
      <c r="G36" s="18"/>
      <c r="H36" s="18" t="s">
        <v>24</v>
      </c>
      <c r="I36" s="19">
        <f>I34*0.12</f>
        <v>0</v>
      </c>
      <c r="J36" s="19">
        <f>J34*0.12</f>
        <v>0</v>
      </c>
    </row>
    <row r="37" spans="1:10" x14ac:dyDescent="0.25">
      <c r="A37" s="23"/>
      <c r="B37" s="23"/>
      <c r="C37" s="23"/>
      <c r="D37" s="18"/>
      <c r="E37" s="18"/>
      <c r="F37" s="18"/>
      <c r="G37" s="18"/>
      <c r="H37" s="18"/>
      <c r="I37" s="18"/>
      <c r="J37" s="18"/>
    </row>
    <row r="38" spans="1:10" ht="15.75" thickBot="1" x14ac:dyDescent="0.3">
      <c r="A38" s="22" t="s">
        <v>37</v>
      </c>
      <c r="B38" s="23"/>
      <c r="C38" s="23"/>
      <c r="D38" s="18"/>
      <c r="E38" s="18"/>
      <c r="F38" s="18"/>
      <c r="G38" s="18"/>
      <c r="H38" s="18" t="s">
        <v>24</v>
      </c>
      <c r="I38" s="20">
        <f>+I19+I28+I34+I36</f>
        <v>34068.266000000003</v>
      </c>
      <c r="J38" s="20">
        <f>+J19+J28+J34+J36</f>
        <v>34949.393499999998</v>
      </c>
    </row>
    <row r="39" spans="1:10" ht="15.75" thickTop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5">
      <c r="A41" s="24" t="s">
        <v>25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5">
      <c r="A43" s="18" t="s">
        <v>31</v>
      </c>
      <c r="B43" s="18"/>
      <c r="C43" s="18"/>
      <c r="D43" s="18"/>
      <c r="E43" s="18"/>
      <c r="F43" s="18"/>
      <c r="G43" s="18"/>
      <c r="H43" s="18"/>
      <c r="I43" s="21">
        <v>11</v>
      </c>
      <c r="J43" s="21">
        <v>11</v>
      </c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8" t="s">
        <v>26</v>
      </c>
      <c r="B45" s="18"/>
      <c r="C45" s="18"/>
      <c r="D45" s="18"/>
      <c r="E45" s="18"/>
      <c r="F45" s="18"/>
      <c r="G45" s="18"/>
      <c r="H45" s="18"/>
      <c r="I45" s="19">
        <f>I43*I38</f>
        <v>374750.92600000004</v>
      </c>
      <c r="J45" s="19">
        <f>J43*J38</f>
        <v>384443.3285</v>
      </c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.75" thickBot="1" x14ac:dyDescent="0.3">
      <c r="A47" s="18" t="s">
        <v>38</v>
      </c>
      <c r="B47" s="18"/>
      <c r="C47" s="18"/>
      <c r="D47" s="18"/>
      <c r="E47" s="18"/>
      <c r="F47" s="18"/>
      <c r="G47" s="18"/>
      <c r="H47" s="18"/>
      <c r="I47" s="20">
        <f>I45*12</f>
        <v>4497011.1120000007</v>
      </c>
      <c r="J47" s="20">
        <f>J45*12</f>
        <v>4613319.9419999998</v>
      </c>
    </row>
    <row r="48" spans="1:10" ht="15.75" thickTop="1" x14ac:dyDescent="0.25"/>
  </sheetData>
  <sheetProtection algorithmName="SHA-512" hashValue="2cNdhHoOuvecz7T11AcssYH9DIJyVAIIottW2C+TLEYx76NS+UksR2FKcGfgoI0vhF7a2eQRSV07j6qg2KnxqA==" saltValue="+7nnu5TN7N32Bs/3BreR0g==" spinCount="100000" sheet="1" objects="1" scenarios="1"/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PDAF-MLC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 Valdeabella</dc:creator>
  <cp:lastModifiedBy>Ambet Reyes</cp:lastModifiedBy>
  <cp:lastPrinted>2021-10-27T05:07:15Z</cp:lastPrinted>
  <dcterms:created xsi:type="dcterms:W3CDTF">2021-10-02T09:26:36Z</dcterms:created>
  <dcterms:modified xsi:type="dcterms:W3CDTF">2021-10-27T06:31:14Z</dcterms:modified>
</cp:coreProperties>
</file>